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elta.sm.ee/dhs/webdav/9e17193fce104afa9ad5ea78e303584b17bd3bab/46902062720/9940bb6e-06e5-49c8-b159-32bbb4f099b3/"/>
    </mc:Choice>
  </mc:AlternateContent>
  <xr:revisionPtr revIDLastSave="0" documentId="13_ncr:40000001_{ABA8B23D-4CE4-4ECC-A5A9-4B23527BE126}" xr6:coauthVersionLast="47" xr6:coauthVersionMax="47" xr10:uidLastSave="{00000000-0000-0000-0000-000000000000}"/>
  <bookViews>
    <workbookView xWindow="-110" yWindow="-110" windowWidth="19420" windowHeight="10300" xr2:uid="{861C90F7-F916-4FF1-8DF3-AC7CE7722F89}"/>
  </bookViews>
  <sheets>
    <sheet name="TAT eelarve" sheetId="1" r:id="rId1"/>
  </sheets>
  <externalReferences>
    <externalReference r:id="rId2"/>
    <externalReference r:id="rId3"/>
  </externalReferences>
  <definedNames>
    <definedName name="Alkoholi_liigtarvitamise_riskitaseme_alanemine">#REF!</definedName>
    <definedName name="docIssuerPartners" localSheetId="0">[1]hidden!$A$2:$A$26</definedName>
    <definedName name="docIssuerPartners">[1]hidden!$A$2:$A$26</definedName>
    <definedName name="docIssuerPartnersRegNo" localSheetId="0">[1]hidden!$A$2:$B$26</definedName>
    <definedName name="docIssuerPartnersRegNo">[1]hidden!$A$2:$B$26</definedName>
    <definedName name="eis">#REF!</definedName>
    <definedName name="Elukohaomavalitsusüksus">[2]SISENDTABEL!$AC$17:$AC$230</definedName>
    <definedName name="Jah_Ei">#REF!</definedName>
    <definedName name="projectActivities" localSheetId="0">[1]hidden!$C$2:$C$15</definedName>
    <definedName name="projectActivities">[1]hidden!$C$2:$C$15</definedName>
    <definedName name="projectContracts" localSheetId="0">[1]hidden!$K$2:$K$34</definedName>
    <definedName name="projectContracts">[1]hidden!$K$2:$K$34</definedName>
    <definedName name="Õppimine_ja_osalemine_kursustel_tegevusega_liitumis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  <c r="Q45" i="1"/>
  <c r="O48" i="1"/>
  <c r="O47" i="1"/>
  <c r="O46" i="1"/>
  <c r="M48" i="1"/>
  <c r="M47" i="1"/>
  <c r="M46" i="1" s="1"/>
  <c r="K47" i="1"/>
  <c r="K46" i="1" s="1"/>
  <c r="K48" i="1"/>
  <c r="F18" i="1"/>
  <c r="F17" i="1"/>
  <c r="D20" i="1"/>
  <c r="D17" i="1"/>
  <c r="F26" i="1" l="1"/>
  <c r="G26" i="1" s="1"/>
  <c r="C38" i="1"/>
  <c r="F36" i="1"/>
  <c r="F34" i="1" s="1"/>
  <c r="E36" i="1"/>
  <c r="E34" i="1" s="1"/>
  <c r="D36" i="1"/>
  <c r="D34" i="1" s="1"/>
  <c r="C36" i="1"/>
  <c r="C34" i="1" s="1"/>
  <c r="G33" i="1"/>
  <c r="G32" i="1"/>
  <c r="G31" i="1"/>
  <c r="F30" i="1"/>
  <c r="E30" i="1"/>
  <c r="G29" i="1"/>
  <c r="G28" i="1"/>
  <c r="G27" i="1"/>
  <c r="G25" i="1"/>
  <c r="E24" i="1"/>
  <c r="D24" i="1"/>
  <c r="D14" i="1" s="1"/>
  <c r="C24" i="1"/>
  <c r="G23" i="1"/>
  <c r="G22" i="1"/>
  <c r="G21" i="1"/>
  <c r="G20" i="1"/>
  <c r="G19" i="1"/>
  <c r="G18" i="1"/>
  <c r="G17" i="1"/>
  <c r="F16" i="1"/>
  <c r="E16" i="1"/>
  <c r="D16" i="1"/>
  <c r="C16" i="1"/>
  <c r="G15" i="1"/>
  <c r="C14" i="1" l="1"/>
  <c r="F24" i="1"/>
  <c r="D35" i="1"/>
  <c r="E45" i="1" s="1"/>
  <c r="E48" i="1" s="1"/>
  <c r="F14" i="1"/>
  <c r="F35" i="1" s="1"/>
  <c r="I45" i="1" s="1"/>
  <c r="G16" i="1"/>
  <c r="G30" i="1"/>
  <c r="G24" i="1"/>
  <c r="E14" i="1"/>
  <c r="E35" i="1" s="1"/>
  <c r="G48" i="1" s="1"/>
  <c r="G34" i="1"/>
  <c r="C35" i="1"/>
  <c r="C45" i="1" s="1"/>
  <c r="G36" i="1"/>
  <c r="E47" i="1" l="1"/>
  <c r="E46" i="1" s="1"/>
  <c r="F46" i="1" s="1"/>
  <c r="G47" i="1"/>
  <c r="G46" i="1" s="1"/>
  <c r="I47" i="1"/>
  <c r="I48" i="1"/>
  <c r="I46" i="1" s="1"/>
  <c r="J46" i="1" s="1"/>
  <c r="G14" i="1"/>
  <c r="G45" i="1"/>
  <c r="G35" i="1"/>
  <c r="C37" i="1" s="1"/>
  <c r="C47" i="1"/>
  <c r="C48" i="1"/>
  <c r="H46" i="1" l="1"/>
  <c r="Q47" i="1"/>
  <c r="L46" i="1"/>
  <c r="C46" i="1"/>
  <c r="D46" i="1" s="1"/>
  <c r="Q48" i="1" l="1"/>
  <c r="Q46" i="1"/>
  <c r="R46" i="1" s="1"/>
</calcChain>
</file>

<file path=xl/sharedStrings.xml><?xml version="1.0" encoding="utf-8"?>
<sst xmlns="http://schemas.openxmlformats.org/spreadsheetml/2006/main" count="94" uniqueCount="72">
  <si>
    <t>Lisa 2</t>
  </si>
  <si>
    <t>TAT eelarve kulukohtade kaupa</t>
  </si>
  <si>
    <t>TAT abikõlblikkuse periood: 01.01.2023–31.12.2029</t>
  </si>
  <si>
    <t>TAT nimi:</t>
  </si>
  <si>
    <t xml:space="preserve">Pikaajalise hoolduse kättesaadavuse ja kvaliteedi parandamine </t>
  </si>
  <si>
    <t>TAT elluviija: Sotsiaalministeerium</t>
  </si>
  <si>
    <t>Rea nr</t>
  </si>
  <si>
    <t>Kulukoht</t>
  </si>
  <si>
    <t>Aasta</t>
  </si>
  <si>
    <t>Kokku</t>
  </si>
  <si>
    <t xml:space="preserve">Abikõlblik kulu </t>
  </si>
  <si>
    <t>1</t>
  </si>
  <si>
    <t>TAT otsesed kulud</t>
  </si>
  <si>
    <t>1.1</t>
  </si>
  <si>
    <t>TAT juhtimiskulud</t>
  </si>
  <si>
    <t>1.2</t>
  </si>
  <si>
    <t>Sotsiaalteenuste kättesaadavuse ja kvaliteedi parandamine</t>
  </si>
  <si>
    <t>1.2.1</t>
  </si>
  <si>
    <t>Otsene personalikulu</t>
  </si>
  <si>
    <t>1.2.2</t>
  </si>
  <si>
    <t xml:space="preserve">Teenuste kvaliteedi edendamine ja kohaliku omavalitsuse üksuste võimestamine hoolekandelise abi korraldamisel  </t>
  </si>
  <si>
    <t>1.2.3</t>
  </si>
  <si>
    <t>Vabatahtliku tegevuse soodustamine hoolekandes</t>
  </si>
  <si>
    <t>1.2.4</t>
  </si>
  <si>
    <t>Kuulmislangusega inimestele tõlketeenuste pakkumine</t>
  </si>
  <si>
    <t>1.2.5</t>
  </si>
  <si>
    <t>Teavitustegevused sihtrühmadele</t>
  </si>
  <si>
    <t>1.2.6</t>
  </si>
  <si>
    <t>Pädevuse tõstmine dementsussündroomiga inimestega töötamisel</t>
  </si>
  <si>
    <t>1.2.7</t>
  </si>
  <si>
    <t>Erihoolekandeteenuse kvaliteedi ja kättesaadavuse parandamine</t>
  </si>
  <si>
    <t>1.3</t>
  </si>
  <si>
    <t>Uuenduslike ja integreeritud teenuste arendamine ja pakkumine ning abi korralduse tõhustamine sotsiaalvaldkonnas</t>
  </si>
  <si>
    <t>1.3.1</t>
  </si>
  <si>
    <t>1.3.2</t>
  </si>
  <si>
    <t>Heaolutehnoloogiate innovatsiooniprogrammi elluviimine</t>
  </si>
  <si>
    <t>1.3.3</t>
  </si>
  <si>
    <t>Teenuse arendamine psüühika- ja sõltuvushäirega inimestele</t>
  </si>
  <si>
    <t>1.3.4</t>
  </si>
  <si>
    <t>Toetatud otsuse süsteemi välja töötamine ja rakendamine</t>
  </si>
  <si>
    <t>1.3.5</t>
  </si>
  <si>
    <t xml:space="preserve">Inimesekeskse teenuse korraldamise arendamine </t>
  </si>
  <si>
    <t xml:space="preserve">1.4 </t>
  </si>
  <si>
    <t>Vanemaealisi väärtustavate hoiakute kujundamine ja aktiivsena vananemise toetamine</t>
  </si>
  <si>
    <t>1.4.1</t>
  </si>
  <si>
    <t>1.4.2</t>
  </si>
  <si>
    <t>Kontseptsiooni koostamine ning lahenduste väljatöötamine ja katsetamine</t>
  </si>
  <si>
    <t>1.4.3</t>
  </si>
  <si>
    <t>Vanusesõbraliku ühiskonna põhimõtete rakendamise hindamisvahendi kasutamise toetamine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</si>
  <si>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</si>
  <si>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</si>
  <si>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</si>
  <si>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</si>
  <si>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</si>
  <si>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</si>
  <si>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</si>
  <si>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</si>
  <si>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</si>
  <si>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Eelarve kokku (2023-2029)</t>
  </si>
  <si>
    <t>TAT finantsplaan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</si>
  <si>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</si>
  <si>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</si>
  <si>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</si>
  <si>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</si>
  <si>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</si>
  <si>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</t>
  </si>
  <si>
    <t>sh ESF+i osalus (kuni 70%)</t>
  </si>
  <si>
    <t>2.2</t>
  </si>
  <si>
    <t>sh riiklik kaasfinantseering</t>
  </si>
  <si>
    <t xml:space="preserve">Omafinantseering </t>
  </si>
  <si>
    <t>Sotsiaalkaitseministri 3. mai 2023. a käskkirjaga nr 81 kinnitatud toetuse andmise tingimuste „Pikaajalise hoolduse kättesaadavuse ja kvaliteedi parandamine“</t>
  </si>
  <si>
    <t>(Muudetud sõnastuses)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</si>
</sst>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2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1"/>
      <color rgb="FF000000"/>
      <name val="Aptos Narrow"/>
      <family val="2"/>
      <charset val="186"/>
    </font>
    <font>
      <sz val="10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lightDown">
        <bgColor theme="0" tint="-4.9989318521683403E-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8" fillId="0" borderId="0" xfId="1" applyFont="1" applyAlignment="1">
      <alignment horizontal="left"/>
    </xf>
    <xf numFmtId="0" fontId="7" fillId="0" borderId="0" xfId="1" applyAlignment="1">
      <alignment wrapText="1"/>
    </xf>
    <xf numFmtId="0" fontId="7" fillId="0" borderId="0" xfId="1" applyAlignment="1">
      <alignment horizontal="left"/>
    </xf>
    <xf numFmtId="0" fontId="8" fillId="0" borderId="0" xfId="1" applyFont="1"/>
    <xf numFmtId="3" fontId="0" fillId="0" borderId="0" xfId="0" applyNumberFormat="1"/>
    <xf numFmtId="1" fontId="8" fillId="0" borderId="1" xfId="2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3" fontId="8" fillId="0" borderId="1" xfId="1" applyNumberFormat="1" applyFont="1" applyBorder="1" applyAlignment="1">
      <alignment horizontal="center" vertical="top" wrapText="1"/>
    </xf>
    <xf numFmtId="0" fontId="8" fillId="0" borderId="1" xfId="1" applyFont="1" applyBorder="1"/>
    <xf numFmtId="3" fontId="8" fillId="0" borderId="0" xfId="0" applyNumberFormat="1" applyFont="1" applyAlignment="1">
      <alignment horizontal="center" vertical="top" wrapText="1"/>
    </xf>
    <xf numFmtId="0" fontId="7" fillId="0" borderId="1" xfId="1" applyBorder="1" applyAlignment="1">
      <alignment horizontal="center" vertical="top"/>
    </xf>
    <xf numFmtId="3" fontId="7" fillId="0" borderId="1" xfId="1" applyNumberForma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/>
    </xf>
    <xf numFmtId="49" fontId="8" fillId="2" borderId="1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3" fontId="8" fillId="0" borderId="1" xfId="1" applyNumberFormat="1" applyFont="1" applyBorder="1" applyAlignment="1">
      <alignment vertical="center"/>
    </xf>
    <xf numFmtId="3" fontId="3" fillId="0" borderId="0" xfId="0" applyNumberFormat="1" applyFont="1"/>
    <xf numFmtId="0" fontId="8" fillId="2" borderId="1" xfId="0" applyFont="1" applyFill="1" applyBorder="1" applyAlignment="1">
      <alignment vertical="top" wrapText="1"/>
    </xf>
    <xf numFmtId="3" fontId="5" fillId="0" borderId="1" xfId="0" applyNumberFormat="1" applyFont="1" applyBorder="1"/>
    <xf numFmtId="4" fontId="9" fillId="0" borderId="2" xfId="0" applyNumberFormat="1" applyFont="1" applyBorder="1" applyAlignment="1">
      <alignment vertical="center"/>
    </xf>
    <xf numFmtId="49" fontId="8" fillId="3" borderId="3" xfId="1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vertical="center"/>
    </xf>
    <xf numFmtId="3" fontId="1" fillId="0" borderId="0" xfId="0" applyNumberFormat="1" applyFont="1"/>
    <xf numFmtId="49" fontId="7" fillId="0" borderId="1" xfId="1" applyNumberForma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1" xfId="1" applyNumberFormat="1" applyBorder="1" applyAlignment="1">
      <alignment vertical="center"/>
    </xf>
    <xf numFmtId="3" fontId="7" fillId="2" borderId="1" xfId="1" applyNumberForma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7" fillId="0" borderId="1" xfId="1" applyBorder="1" applyAlignment="1">
      <alignment vertical="center" wrapText="1"/>
    </xf>
    <xf numFmtId="49" fontId="8" fillId="3" borderId="1" xfId="1" applyNumberFormat="1" applyFont="1" applyFill="1" applyBorder="1" applyAlignment="1">
      <alignment vertical="center"/>
    </xf>
    <xf numFmtId="49" fontId="7" fillId="0" borderId="3" xfId="1" applyNumberForma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3" fillId="0" borderId="1" xfId="0" applyNumberFormat="1" applyFont="1" applyBorder="1"/>
    <xf numFmtId="49" fontId="7" fillId="2" borderId="3" xfId="1" applyNumberForma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3" fontId="8" fillId="2" borderId="1" xfId="1" applyNumberFormat="1" applyFont="1" applyFill="1" applyBorder="1" applyAlignment="1">
      <alignment vertical="center"/>
    </xf>
    <xf numFmtId="49" fontId="7" fillId="3" borderId="3" xfId="1" applyNumberFormat="1" applyFill="1" applyBorder="1" applyAlignment="1">
      <alignment vertical="center"/>
    </xf>
    <xf numFmtId="0" fontId="5" fillId="3" borderId="1" xfId="0" applyFont="1" applyFill="1" applyBorder="1" applyAlignment="1">
      <alignment wrapText="1"/>
    </xf>
    <xf numFmtId="3" fontId="5" fillId="3" borderId="1" xfId="0" applyNumberFormat="1" applyFont="1" applyFill="1" applyBorder="1" applyAlignment="1">
      <alignment wrapText="1"/>
    </xf>
    <xf numFmtId="3" fontId="4" fillId="0" borderId="4" xfId="0" applyNumberFormat="1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3" fontId="7" fillId="4" borderId="1" xfId="1" applyNumberFormat="1" applyFill="1" applyBorder="1" applyAlignment="1">
      <alignment vertical="center"/>
    </xf>
    <xf numFmtId="0" fontId="8" fillId="0" borderId="5" xfId="1" applyFont="1" applyBorder="1" applyAlignment="1">
      <alignment vertical="top" wrapText="1"/>
    </xf>
    <xf numFmtId="0" fontId="2" fillId="0" borderId="0" xfId="0" applyFont="1"/>
    <xf numFmtId="49" fontId="8" fillId="0" borderId="0" xfId="1" applyNumberFormat="1" applyFont="1" applyAlignment="1">
      <alignment horizontal="left" vertical="top"/>
    </xf>
    <xf numFmtId="0" fontId="8" fillId="0" borderId="0" xfId="1" applyFont="1" applyAlignment="1">
      <alignment wrapText="1"/>
    </xf>
    <xf numFmtId="3" fontId="7" fillId="2" borderId="0" xfId="1" applyNumberFormat="1" applyFill="1" applyAlignment="1">
      <alignment horizontal="right"/>
    </xf>
    <xf numFmtId="3" fontId="7" fillId="0" borderId="0" xfId="1" applyNumberFormat="1" applyAlignment="1">
      <alignment horizontal="right"/>
    </xf>
    <xf numFmtId="0" fontId="7" fillId="0" borderId="6" xfId="1" applyBorder="1" applyAlignment="1">
      <alignment horizontal="left" vertical="top"/>
    </xf>
    <xf numFmtId="0" fontId="8" fillId="0" borderId="7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8" fillId="0" borderId="14" xfId="1" applyFont="1" applyBorder="1" applyAlignment="1">
      <alignment horizontal="center" vertical="top" wrapText="1"/>
    </xf>
    <xf numFmtId="3" fontId="8" fillId="0" borderId="5" xfId="1" applyNumberFormat="1" applyFont="1" applyBorder="1" applyAlignment="1">
      <alignment horizontal="center" vertical="top" wrapText="1"/>
    </xf>
    <xf numFmtId="3" fontId="8" fillId="0" borderId="15" xfId="1" applyNumberFormat="1" applyFont="1" applyBorder="1" applyAlignment="1">
      <alignment horizontal="center" vertical="top" wrapText="1"/>
    </xf>
    <xf numFmtId="0" fontId="8" fillId="0" borderId="13" xfId="1" applyFont="1" applyBorder="1" applyAlignment="1">
      <alignment horizontal="left" vertical="top"/>
    </xf>
    <xf numFmtId="0" fontId="8" fillId="0" borderId="14" xfId="1" applyFont="1" applyBorder="1" applyAlignment="1">
      <alignment vertical="top" wrapText="1" shrinkToFit="1"/>
    </xf>
    <xf numFmtId="3" fontId="8" fillId="2" borderId="1" xfId="1" applyNumberFormat="1" applyFont="1" applyFill="1" applyBorder="1" applyAlignment="1">
      <alignment vertical="top"/>
    </xf>
    <xf numFmtId="3" fontId="8" fillId="4" borderId="1" xfId="1" applyNumberFormat="1" applyFont="1" applyFill="1" applyBorder="1" applyAlignment="1">
      <alignment vertical="top"/>
    </xf>
    <xf numFmtId="3" fontId="8" fillId="4" borderId="5" xfId="1" applyNumberFormat="1" applyFont="1" applyFill="1" applyBorder="1" applyAlignment="1">
      <alignment vertical="top"/>
    </xf>
    <xf numFmtId="3" fontId="8" fillId="4" borderId="15" xfId="1" applyNumberFormat="1" applyFont="1" applyFill="1" applyBorder="1" applyAlignment="1">
      <alignment vertical="top"/>
    </xf>
    <xf numFmtId="0" fontId="8" fillId="0" borderId="14" xfId="1" applyFont="1" applyBorder="1" applyAlignment="1">
      <alignment vertical="top" wrapText="1"/>
    </xf>
    <xf numFmtId="3" fontId="8" fillId="0" borderId="1" xfId="1" applyNumberFormat="1" applyFont="1" applyBorder="1" applyAlignment="1">
      <alignment vertical="top"/>
    </xf>
    <xf numFmtId="3" fontId="8" fillId="0" borderId="5" xfId="1" applyNumberFormat="1" applyFont="1" applyBorder="1" applyAlignment="1">
      <alignment vertical="top"/>
    </xf>
    <xf numFmtId="0" fontId="8" fillId="0" borderId="1" xfId="1" applyFont="1" applyBorder="1" applyAlignment="1">
      <alignment vertical="top"/>
    </xf>
    <xf numFmtId="0" fontId="8" fillId="0" borderId="15" xfId="1" applyFont="1" applyBorder="1" applyAlignment="1">
      <alignment vertical="top"/>
    </xf>
    <xf numFmtId="49" fontId="7" fillId="0" borderId="13" xfId="1" applyNumberFormat="1" applyBorder="1" applyAlignment="1">
      <alignment horizontal="left" vertical="top"/>
    </xf>
    <xf numFmtId="0" fontId="7" fillId="0" borderId="14" xfId="1" applyBorder="1" applyAlignment="1">
      <alignment vertical="top" wrapText="1" shrinkToFit="1"/>
    </xf>
    <xf numFmtId="3" fontId="7" fillId="2" borderId="1" xfId="1" applyNumberFormat="1" applyFill="1" applyBorder="1" applyAlignment="1">
      <alignment vertical="top"/>
    </xf>
    <xf numFmtId="3" fontId="7" fillId="0" borderId="1" xfId="1" applyNumberFormat="1" applyBorder="1" applyAlignment="1">
      <alignment vertical="top"/>
    </xf>
    <xf numFmtId="3" fontId="7" fillId="0" borderId="5" xfId="1" applyNumberFormat="1" applyBorder="1" applyAlignment="1">
      <alignment vertical="top"/>
    </xf>
    <xf numFmtId="0" fontId="7" fillId="0" borderId="1" xfId="1" applyBorder="1" applyAlignment="1">
      <alignment vertical="top"/>
    </xf>
    <xf numFmtId="0" fontId="7" fillId="0" borderId="15" xfId="1" applyBorder="1" applyAlignment="1">
      <alignment vertical="top"/>
    </xf>
    <xf numFmtId="0" fontId="7" fillId="2" borderId="14" xfId="0" applyFont="1" applyFill="1" applyBorder="1" applyAlignment="1">
      <alignment horizontal="left" vertical="top" wrapText="1"/>
    </xf>
    <xf numFmtId="3" fontId="7" fillId="0" borderId="1" xfId="1" applyNumberFormat="1" applyBorder="1" applyAlignment="1">
      <alignment horizontal="right" vertical="center"/>
    </xf>
    <xf numFmtId="3" fontId="7" fillId="0" borderId="5" xfId="1" applyNumberFormat="1" applyBorder="1" applyAlignment="1">
      <alignment horizontal="right" vertical="center"/>
    </xf>
    <xf numFmtId="0" fontId="8" fillId="0" borderId="16" xfId="1" applyFont="1" applyBorder="1" applyAlignment="1">
      <alignment horizontal="left" vertical="top"/>
    </xf>
    <xf numFmtId="0" fontId="8" fillId="0" borderId="17" xfId="1" applyFont="1" applyBorder="1" applyAlignment="1">
      <alignment vertical="top" wrapText="1"/>
    </xf>
    <xf numFmtId="3" fontId="8" fillId="0" borderId="18" xfId="1" applyNumberFormat="1" applyFont="1" applyBorder="1" applyAlignment="1">
      <alignment vertical="top"/>
    </xf>
    <xf numFmtId="3" fontId="8" fillId="0" borderId="18" xfId="1" applyNumberFormat="1" applyFont="1" applyBorder="1" applyAlignment="1">
      <alignment horizontal="right" vertical="center"/>
    </xf>
    <xf numFmtId="3" fontId="8" fillId="0" borderId="19" xfId="1" applyNumberFormat="1" applyFont="1" applyBorder="1" applyAlignment="1">
      <alignment horizontal="right" vertical="center"/>
    </xf>
    <xf numFmtId="3" fontId="5" fillId="0" borderId="18" xfId="0" applyNumberFormat="1" applyFont="1" applyBorder="1"/>
    <xf numFmtId="0" fontId="3" fillId="0" borderId="18" xfId="0" applyFont="1" applyBorder="1"/>
    <xf numFmtId="0" fontId="8" fillId="0" borderId="18" xfId="1" applyFont="1" applyBorder="1" applyAlignment="1">
      <alignment vertical="top"/>
    </xf>
    <xf numFmtId="0" fontId="8" fillId="0" borderId="20" xfId="1" applyFont="1" applyBorder="1" applyAlignment="1">
      <alignment vertical="top"/>
    </xf>
    <xf numFmtId="3" fontId="10" fillId="0" borderId="1" xfId="0" applyNumberFormat="1" applyFont="1" applyBorder="1"/>
    <xf numFmtId="0" fontId="11" fillId="0" borderId="0" xfId="0" applyFont="1"/>
    <xf numFmtId="49" fontId="8" fillId="0" borderId="1" xfId="1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3" fontId="8" fillId="0" borderId="1" xfId="1" applyNumberFormat="1" applyFont="1" applyBorder="1" applyAlignment="1">
      <alignment horizontal="center"/>
    </xf>
    <xf numFmtId="3" fontId="8" fillId="0" borderId="8" xfId="2" applyNumberFormat="1" applyFont="1" applyBorder="1" applyAlignment="1">
      <alignment horizontal="center" vertical="top" wrapText="1"/>
    </xf>
    <xf numFmtId="3" fontId="8" fillId="0" borderId="12" xfId="2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1" fontId="8" fillId="0" borderId="8" xfId="2" applyNumberFormat="1" applyFont="1" applyBorder="1" applyAlignment="1">
      <alignment horizontal="center" vertical="top"/>
    </xf>
    <xf numFmtId="1" fontId="8" fillId="0" borderId="9" xfId="2" applyNumberFormat="1" applyFont="1" applyBorder="1" applyAlignment="1">
      <alignment horizontal="center" vertical="top"/>
    </xf>
    <xf numFmtId="1" fontId="8" fillId="0" borderId="10" xfId="2" applyNumberFormat="1" applyFont="1" applyBorder="1" applyAlignment="1">
      <alignment horizontal="center" vertical="top"/>
    </xf>
    <xf numFmtId="1" fontId="8" fillId="0" borderId="11" xfId="2" applyNumberFormat="1" applyFont="1" applyBorder="1" applyAlignment="1">
      <alignment horizontal="center" vertical="top"/>
    </xf>
  </cellXfs>
  <cellStyles count="3">
    <cellStyle name="Koma 2" xfId="2" xr:uid="{9F9BF528-B0E1-408C-9DBA-8B83FF676A18}"/>
    <cellStyle name="Normaallaad" xfId="0" builtinId="0"/>
    <cellStyle name="Normaallaad 2" xfId="1" xr:uid="{0FB14011-883D-4ED1-9DFF-ED200C7E8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JAGAMINE_SOM/Projektid/1193/Struktuuritoetuste_projektid/2.%20a%20S.%20Hooldus/MT-d/2025/MT%2019%20veebruar/alus/MT%2019%20-veebruar%20SKA.xlsx" TargetMode="External"/><Relationship Id="rId2" Type="http://schemas.openxmlformats.org/officeDocument/2006/relationships/externalLinkPath" Target="https://eegovg01.sharepoint.com/sites/JAGAMINE_SOM/Projektid/1193/Struktuuritoetuste_projektid/2.%20a%20S.%20Hooldus/MT-d/2025/MT%2019%20veebruar/alus/MT%2019%20-veebruar%20SKA.xlsx" TargetMode="External"/><Relationship Id="rId1" Type="http://schemas.openxmlformats.org/officeDocument/2006/relationships/externalLinkPath" Target="/sites/JAGAMINE_SOM/Projektid/1193/Struktuuritoetuste_projektid/2.%20a%20S.%20Hooldus/MT-d/2025/MT%2019%20veebruar/alus/MT%2019%20-veebruar%20SK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ESF%20(Terry,%20Regina,%20Andres)/2014%20+%20(Terry%20ja%20Andres)/TAT-T&#246;&#246;turul%20osalemist%20toetavad%20hoolekandeteenused%20(Terry)/TAT-tegevused/seire%20teemad/kinnitatud%20seire%20vormid/Seire_vormid.xlsx" TargetMode="External"/><Relationship Id="rId1" Type="http://schemas.openxmlformats.org/officeDocument/2006/relationships/externalLinkPath" Target="/ESF%20(Terry,%20Regina,%20Andres)/2014%20+%20(Terry%20ja%20Andres)/TAT-T&#246;&#246;turul%20osalemist%20toetavad%20hoolekandeteenused%20(Terry)/TAT-tegevused/seire%20teemad/kinnitatud%20seire%20vormid/Seire_vorm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in"/>
      <sheetName val="hidden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SF"/>
      <sheetName val="ANDMED"/>
      <sheetName val="SISENDTABEL"/>
      <sheetName val="LAIENDATUD_SISENDTAB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6659-C27B-490A-A2C3-96EFB6C01D15}">
  <dimension ref="A1:W49"/>
  <sheetViews>
    <sheetView tabSelected="1" zoomScale="89" zoomScaleNormal="115" workbookViewId="0">
      <selection activeCell="H6" sqref="H6"/>
    </sheetView>
  </sheetViews>
  <sheetFormatPr defaultRowHeight="14.5" x14ac:dyDescent="0.35"/>
  <cols>
    <col min="2" max="2" width="48.453125" customWidth="1"/>
    <col min="3" max="3" width="12.54296875" bestFit="1" customWidth="1"/>
    <col min="4" max="4" width="12.453125" customWidth="1"/>
    <col min="5" max="5" width="10.54296875" style="55" customWidth="1"/>
    <col min="6" max="6" width="10.54296875" customWidth="1"/>
    <col min="7" max="7" width="20.1796875" customWidth="1"/>
    <col min="8" max="8" width="9.453125" customWidth="1"/>
    <col min="9" max="9" width="12.26953125" customWidth="1"/>
    <col min="10" max="10" width="9.26953125" bestFit="1" customWidth="1"/>
    <col min="11" max="11" width="10" bestFit="1" customWidth="1"/>
    <col min="12" max="16" width="11.81640625" customWidth="1"/>
    <col min="17" max="17" width="13.26953125" customWidth="1"/>
    <col min="18" max="18" width="9.7265625" bestFit="1" customWidth="1"/>
    <col min="19" max="19" width="8.7265625" style="12"/>
    <col min="20" max="20" width="10.453125" style="12" customWidth="1"/>
    <col min="21" max="23" width="8.7265625" style="12"/>
  </cols>
  <sheetData>
    <row r="1" spans="1:19" s="5" customFormat="1" ht="14.5" customHeight="1" x14ac:dyDescent="0.3">
      <c r="A1" s="1"/>
      <c r="B1" s="1"/>
      <c r="C1" s="2"/>
      <c r="D1" s="1"/>
      <c r="E1" s="103"/>
      <c r="F1" s="103"/>
      <c r="G1" s="103"/>
      <c r="H1" s="3"/>
      <c r="I1" s="4"/>
      <c r="J1" s="4"/>
      <c r="K1" s="1"/>
      <c r="L1" s="1"/>
      <c r="M1" s="1"/>
      <c r="N1" s="1"/>
      <c r="O1" s="1"/>
      <c r="P1" s="1"/>
      <c r="Q1" s="1"/>
      <c r="R1" s="1"/>
    </row>
    <row r="2" spans="1:19" s="5" customFormat="1" ht="14.5" customHeight="1" x14ac:dyDescent="0.3">
      <c r="A2" s="1"/>
      <c r="B2" s="1"/>
      <c r="C2" s="104" t="s">
        <v>70</v>
      </c>
      <c r="D2" s="104"/>
      <c r="E2" s="104"/>
      <c r="F2" s="104"/>
      <c r="G2" s="104"/>
      <c r="H2" s="6"/>
      <c r="I2" s="6"/>
      <c r="J2" s="6"/>
      <c r="K2" s="1"/>
      <c r="L2" s="1"/>
      <c r="M2" s="1"/>
      <c r="N2" s="1"/>
      <c r="O2" s="1"/>
      <c r="P2" s="1"/>
      <c r="Q2" s="1"/>
      <c r="R2" s="1"/>
    </row>
    <row r="3" spans="1:19" s="5" customFormat="1" ht="46.5" customHeight="1" x14ac:dyDescent="0.3">
      <c r="A3" s="1"/>
      <c r="B3" s="1"/>
      <c r="C3" s="104"/>
      <c r="D3" s="104"/>
      <c r="E3" s="104"/>
      <c r="F3" s="104"/>
      <c r="G3" s="104"/>
      <c r="H3" s="6"/>
      <c r="I3" s="6"/>
      <c r="J3" s="6"/>
      <c r="K3" s="1"/>
      <c r="L3" s="1"/>
      <c r="M3" s="1"/>
      <c r="N3" s="1"/>
      <c r="O3" s="1"/>
      <c r="P3" s="1"/>
      <c r="Q3" s="1"/>
      <c r="R3" s="1"/>
    </row>
    <row r="4" spans="1:19" s="5" customFormat="1" ht="14" x14ac:dyDescent="0.3">
      <c r="A4" s="1"/>
      <c r="B4" s="1"/>
      <c r="C4" s="1"/>
      <c r="D4" s="1"/>
      <c r="E4" s="105"/>
      <c r="F4" s="105"/>
      <c r="G4" s="3" t="s">
        <v>0</v>
      </c>
      <c r="H4" s="7"/>
      <c r="I4" s="105"/>
      <c r="J4" s="105"/>
      <c r="K4" s="1"/>
      <c r="L4" s="1"/>
      <c r="M4" s="1"/>
      <c r="N4" s="1"/>
      <c r="O4" s="1"/>
      <c r="P4" s="1"/>
      <c r="Q4" s="1"/>
      <c r="R4" s="1"/>
    </row>
    <row r="5" spans="1:19" s="5" customFormat="1" ht="14" x14ac:dyDescent="0.3">
      <c r="A5" s="8" t="s">
        <v>1</v>
      </c>
      <c r="B5" s="9"/>
      <c r="C5" s="1"/>
      <c r="D5" s="1"/>
      <c r="E5" s="7"/>
      <c r="F5" s="1"/>
      <c r="G5" s="1" t="s">
        <v>71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s="5" customFormat="1" ht="14" x14ac:dyDescent="0.3">
      <c r="A6" s="10" t="s">
        <v>2</v>
      </c>
      <c r="B6" s="9"/>
      <c r="C6" s="1"/>
      <c r="D6" s="1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s="5" customFormat="1" ht="15" customHeight="1" x14ac:dyDescent="0.3">
      <c r="A7" s="10" t="s">
        <v>3</v>
      </c>
      <c r="B7" s="10" t="s">
        <v>4</v>
      </c>
      <c r="C7" s="1"/>
      <c r="D7" s="1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s="5" customFormat="1" ht="14" x14ac:dyDescent="0.3">
      <c r="A8" s="10" t="s">
        <v>5</v>
      </c>
      <c r="B8" s="9"/>
      <c r="C8" s="1"/>
      <c r="D8" s="1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9" s="5" customFormat="1" ht="14" x14ac:dyDescent="0.3">
      <c r="A9" s="10"/>
      <c r="B9" s="9"/>
      <c r="C9" s="1"/>
      <c r="D9" s="1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9" x14ac:dyDescent="0.35">
      <c r="A10" s="98" t="s">
        <v>6</v>
      </c>
      <c r="B10" s="99" t="s">
        <v>7</v>
      </c>
      <c r="C10" s="100" t="s">
        <v>8</v>
      </c>
      <c r="D10" s="100"/>
      <c r="E10" s="100"/>
      <c r="F10" s="100"/>
      <c r="G10" s="11"/>
      <c r="I10" s="1"/>
      <c r="J10" s="1"/>
      <c r="K10" s="1"/>
      <c r="L10" s="1"/>
      <c r="M10" s="1"/>
      <c r="N10" s="1"/>
      <c r="O10" s="1"/>
      <c r="P10" s="1"/>
    </row>
    <row r="11" spans="1:19" x14ac:dyDescent="0.35">
      <c r="A11" s="98"/>
      <c r="B11" s="99"/>
      <c r="C11" s="13">
        <v>2023</v>
      </c>
      <c r="D11" s="13">
        <v>2024</v>
      </c>
      <c r="E11" s="14">
        <v>2025</v>
      </c>
      <c r="F11" s="14">
        <v>2026</v>
      </c>
      <c r="G11" s="14" t="s">
        <v>9</v>
      </c>
      <c r="I11" s="1"/>
      <c r="J11" s="1"/>
      <c r="K11" s="1"/>
      <c r="L11" s="1"/>
      <c r="M11" s="1"/>
      <c r="N11" s="1"/>
      <c r="O11" s="1"/>
      <c r="P11" s="1"/>
    </row>
    <row r="12" spans="1:19" ht="26" x14ac:dyDescent="0.35">
      <c r="A12" s="98"/>
      <c r="B12" s="99"/>
      <c r="C12" s="15" t="s">
        <v>10</v>
      </c>
      <c r="D12" s="15" t="s">
        <v>10</v>
      </c>
      <c r="E12" s="15" t="s">
        <v>10</v>
      </c>
      <c r="F12" s="15" t="s">
        <v>10</v>
      </c>
      <c r="G12" s="16"/>
      <c r="I12" s="1"/>
      <c r="J12" s="1"/>
      <c r="K12" s="1"/>
      <c r="L12" s="1"/>
      <c r="M12" s="1"/>
      <c r="N12" s="1"/>
      <c r="O12" s="1"/>
      <c r="P12" s="1"/>
      <c r="S12" s="17"/>
    </row>
    <row r="13" spans="1:19" x14ac:dyDescent="0.35">
      <c r="A13" s="18">
        <v>1</v>
      </c>
      <c r="B13" s="18">
        <v>2</v>
      </c>
      <c r="C13" s="19">
        <v>3</v>
      </c>
      <c r="D13" s="20">
        <v>4</v>
      </c>
      <c r="E13" s="18">
        <v>5</v>
      </c>
      <c r="F13" s="18">
        <v>6</v>
      </c>
      <c r="G13" s="18">
        <v>7</v>
      </c>
      <c r="I13" s="1"/>
      <c r="J13" s="1"/>
      <c r="K13" s="1"/>
      <c r="L13" s="1"/>
      <c r="M13" s="1"/>
      <c r="N13" s="1"/>
      <c r="O13" s="1"/>
      <c r="P13" s="1"/>
    </row>
    <row r="14" spans="1:19" x14ac:dyDescent="0.35">
      <c r="A14" s="21" t="s">
        <v>11</v>
      </c>
      <c r="B14" s="22" t="s">
        <v>12</v>
      </c>
      <c r="C14" s="23">
        <f>C15+C16+C24+C30</f>
        <v>152939.83000000002</v>
      </c>
      <c r="D14" s="23">
        <f>D15+D16+D24+D30</f>
        <v>1802879.24</v>
      </c>
      <c r="E14" s="23">
        <f>E15+E16+E24+E30</f>
        <v>1632989.5719999999</v>
      </c>
      <c r="F14" s="23">
        <f>F15+F16+F24+F30</f>
        <v>2958675.5</v>
      </c>
      <c r="G14" s="23">
        <f>E14+F14+C14+D14</f>
        <v>6547484.142</v>
      </c>
      <c r="I14" s="24"/>
      <c r="J14" s="1"/>
      <c r="K14" s="1"/>
      <c r="L14" s="1"/>
      <c r="M14" s="1"/>
      <c r="N14" s="1"/>
      <c r="O14" s="1"/>
      <c r="P14" s="1"/>
      <c r="Q14" s="12"/>
      <c r="R14" s="12"/>
    </row>
    <row r="15" spans="1:19" x14ac:dyDescent="0.35">
      <c r="A15" s="21" t="s">
        <v>13</v>
      </c>
      <c r="B15" s="25" t="s">
        <v>14</v>
      </c>
      <c r="C15" s="26">
        <v>0</v>
      </c>
      <c r="D15" s="27">
        <v>34559.22</v>
      </c>
      <c r="E15" s="23">
        <v>48502.499999999985</v>
      </c>
      <c r="F15" s="23">
        <v>52182</v>
      </c>
      <c r="G15" s="23">
        <f t="shared" ref="G15:G36" si="0">E15+F15+C15+D15</f>
        <v>135243.71999999997</v>
      </c>
      <c r="H15" s="12"/>
      <c r="I15" s="1"/>
      <c r="J15" s="1"/>
      <c r="K15" s="1"/>
      <c r="L15" s="1"/>
      <c r="M15" s="1"/>
      <c r="N15" s="1"/>
      <c r="O15" s="1"/>
      <c r="P15" s="1"/>
      <c r="R15" s="12"/>
    </row>
    <row r="16" spans="1:19" ht="26" x14ac:dyDescent="0.35">
      <c r="A16" s="28" t="s">
        <v>15</v>
      </c>
      <c r="B16" s="29" t="s">
        <v>16</v>
      </c>
      <c r="C16" s="30">
        <f>SUM(C17+C18+C19+C20+C21+C22+C23)</f>
        <v>131737.83000000002</v>
      </c>
      <c r="D16" s="30">
        <f>SUM(D17+D18+D19+D20+D21+D22+D23)</f>
        <v>1525491.34</v>
      </c>
      <c r="E16" s="30">
        <f>SUM(E17+E18+E19+E20+E21+E22+E23)</f>
        <v>1002446.5900000001</v>
      </c>
      <c r="F16" s="30">
        <f>SUM(F17+F18+F19+F20+F21+F22+F23)</f>
        <v>1260830.8</v>
      </c>
      <c r="G16" s="30">
        <f t="shared" si="0"/>
        <v>3920506.5600000005</v>
      </c>
      <c r="H16" s="12"/>
      <c r="I16" s="1"/>
      <c r="J16" s="1"/>
      <c r="K16" s="1"/>
      <c r="L16" s="1"/>
      <c r="M16" s="1"/>
      <c r="N16" s="1"/>
      <c r="O16" s="1"/>
      <c r="P16" s="1"/>
      <c r="R16" s="31"/>
    </row>
    <row r="17" spans="1:18" x14ac:dyDescent="0.35">
      <c r="A17" s="32" t="s">
        <v>17</v>
      </c>
      <c r="B17" s="33" t="s">
        <v>18</v>
      </c>
      <c r="C17" s="34">
        <v>36865.07</v>
      </c>
      <c r="D17" s="35">
        <f>643057.83-210</f>
        <v>642847.82999999996</v>
      </c>
      <c r="E17" s="34">
        <v>408077</v>
      </c>
      <c r="F17" s="34">
        <f>464203.8</f>
        <v>464203.8</v>
      </c>
      <c r="G17" s="23">
        <f t="shared" si="0"/>
        <v>1551993.7</v>
      </c>
      <c r="H17" s="12"/>
      <c r="I17" s="97"/>
      <c r="J17" s="24"/>
      <c r="K17" s="1"/>
      <c r="L17" s="1"/>
      <c r="M17" s="1"/>
      <c r="N17" s="1"/>
      <c r="O17" s="1"/>
      <c r="P17" s="1"/>
      <c r="R17" s="31"/>
    </row>
    <row r="18" spans="1:18" ht="43.5" customHeight="1" x14ac:dyDescent="0.35">
      <c r="A18" s="32" t="s">
        <v>19</v>
      </c>
      <c r="B18" s="36" t="s">
        <v>20</v>
      </c>
      <c r="C18" s="34">
        <v>21136</v>
      </c>
      <c r="D18" s="35">
        <v>369257.37</v>
      </c>
      <c r="E18" s="34">
        <v>49096.53</v>
      </c>
      <c r="F18" s="34">
        <f>263000</f>
        <v>263000</v>
      </c>
      <c r="G18" s="23">
        <f t="shared" si="0"/>
        <v>702489.9</v>
      </c>
      <c r="H18" s="12"/>
      <c r="I18" s="1"/>
      <c r="J18" s="1"/>
      <c r="K18" s="1"/>
      <c r="L18" s="1"/>
      <c r="M18" s="1"/>
      <c r="N18" s="1"/>
      <c r="O18" s="1"/>
      <c r="P18" s="1"/>
      <c r="R18" s="12"/>
    </row>
    <row r="19" spans="1:18" x14ac:dyDescent="0.35">
      <c r="A19" s="32" t="s">
        <v>21</v>
      </c>
      <c r="B19" s="37" t="s">
        <v>22</v>
      </c>
      <c r="C19" s="34">
        <v>0</v>
      </c>
      <c r="D19" s="35">
        <v>0</v>
      </c>
      <c r="E19" s="34">
        <v>0</v>
      </c>
      <c r="F19" s="34">
        <v>0</v>
      </c>
      <c r="G19" s="23">
        <f t="shared" si="0"/>
        <v>0</v>
      </c>
      <c r="H19" s="12"/>
      <c r="J19" s="1"/>
      <c r="K19" s="1"/>
      <c r="L19" s="1"/>
      <c r="M19" s="1"/>
      <c r="N19" s="1"/>
      <c r="O19" s="1"/>
      <c r="P19" s="1"/>
      <c r="R19" s="12"/>
    </row>
    <row r="20" spans="1:18" x14ac:dyDescent="0.35">
      <c r="A20" s="32" t="s">
        <v>23</v>
      </c>
      <c r="B20" s="36" t="s">
        <v>24</v>
      </c>
      <c r="C20" s="34">
        <v>19529.760000000002</v>
      </c>
      <c r="D20" s="35">
        <f>314039.54-2738</f>
        <v>311301.53999999998</v>
      </c>
      <c r="E20" s="34">
        <v>312206.73999999993</v>
      </c>
      <c r="F20" s="34">
        <v>0</v>
      </c>
      <c r="G20" s="23">
        <f t="shared" si="0"/>
        <v>643038.03999999992</v>
      </c>
      <c r="H20" s="12"/>
      <c r="I20" s="97"/>
      <c r="J20" s="24"/>
      <c r="K20" s="1"/>
      <c r="L20" s="1"/>
      <c r="M20" s="1"/>
      <c r="N20" s="1"/>
      <c r="O20" s="1"/>
      <c r="P20" s="1"/>
      <c r="R20" s="31"/>
    </row>
    <row r="21" spans="1:18" x14ac:dyDescent="0.35">
      <c r="A21" s="32" t="s">
        <v>25</v>
      </c>
      <c r="B21" s="38" t="s">
        <v>26</v>
      </c>
      <c r="C21" s="34">
        <v>54207</v>
      </c>
      <c r="D21" s="35">
        <v>84960.29</v>
      </c>
      <c r="E21" s="34">
        <v>77954.239999999991</v>
      </c>
      <c r="F21" s="34">
        <v>356270</v>
      </c>
      <c r="G21" s="23">
        <f t="shared" si="0"/>
        <v>573391.53</v>
      </c>
      <c r="H21" s="12"/>
      <c r="I21" s="1"/>
      <c r="J21" s="1"/>
      <c r="K21" s="1"/>
      <c r="L21" s="1"/>
      <c r="M21" s="1"/>
      <c r="N21" s="1"/>
      <c r="O21" s="1"/>
      <c r="P21" s="1"/>
      <c r="R21" s="12"/>
    </row>
    <row r="22" spans="1:18" ht="25" x14ac:dyDescent="0.35">
      <c r="A22" s="32" t="s">
        <v>27</v>
      </c>
      <c r="B22" s="38" t="s">
        <v>28</v>
      </c>
      <c r="C22" s="34">
        <v>0</v>
      </c>
      <c r="D22" s="34">
        <v>117040.31</v>
      </c>
      <c r="E22" s="34">
        <v>155112.08000000002</v>
      </c>
      <c r="F22" s="34">
        <v>177357</v>
      </c>
      <c r="G22" s="23">
        <f t="shared" si="0"/>
        <v>449509.39</v>
      </c>
      <c r="H22" s="12"/>
      <c r="I22" s="1"/>
      <c r="J22" s="1"/>
      <c r="K22" s="1"/>
      <c r="L22" s="1"/>
      <c r="M22" s="1"/>
      <c r="N22" s="1"/>
      <c r="O22" s="1"/>
      <c r="P22" s="1"/>
      <c r="R22" s="12"/>
    </row>
    <row r="23" spans="1:18" ht="25" x14ac:dyDescent="0.35">
      <c r="A23" s="32" t="s">
        <v>29</v>
      </c>
      <c r="B23" s="38" t="s">
        <v>30</v>
      </c>
      <c r="C23" s="34">
        <v>0</v>
      </c>
      <c r="D23" s="34">
        <v>84</v>
      </c>
      <c r="E23" s="34">
        <v>0</v>
      </c>
      <c r="F23" s="34">
        <v>0</v>
      </c>
      <c r="G23" s="23">
        <f t="shared" si="0"/>
        <v>84</v>
      </c>
      <c r="I23" s="1"/>
      <c r="J23" s="1"/>
      <c r="K23" s="1"/>
      <c r="L23" s="1"/>
      <c r="M23" s="1"/>
      <c r="N23" s="1"/>
      <c r="O23" s="1"/>
      <c r="P23" s="1"/>
      <c r="R23" s="12"/>
    </row>
    <row r="24" spans="1:18" ht="39" x14ac:dyDescent="0.35">
      <c r="A24" s="39" t="s">
        <v>31</v>
      </c>
      <c r="B24" s="29" t="s">
        <v>32</v>
      </c>
      <c r="C24" s="30">
        <f>SUM(C25+C26+C27+C28+C29)</f>
        <v>21202</v>
      </c>
      <c r="D24" s="30">
        <f>SUM(D25+D26+D27+D28+D29)</f>
        <v>242828.68</v>
      </c>
      <c r="E24" s="30">
        <f>SUM(E25+E26+E27+E28+E29)</f>
        <v>560030.55200000003</v>
      </c>
      <c r="F24" s="30">
        <f t="shared" ref="F24" si="1">SUM(F25+F26+F27+F28+F29)</f>
        <v>1517004</v>
      </c>
      <c r="G24" s="30">
        <f t="shared" si="0"/>
        <v>2341065.2320000003</v>
      </c>
      <c r="I24" s="1"/>
      <c r="J24" s="1"/>
      <c r="K24" s="1"/>
      <c r="L24" s="1"/>
      <c r="M24" s="1"/>
      <c r="N24" s="1"/>
      <c r="O24" s="1"/>
      <c r="P24" s="1"/>
      <c r="R24" s="12"/>
    </row>
    <row r="25" spans="1:18" x14ac:dyDescent="0.35">
      <c r="A25" s="40" t="s">
        <v>33</v>
      </c>
      <c r="B25" s="38" t="s">
        <v>18</v>
      </c>
      <c r="C25" s="34">
        <v>20926</v>
      </c>
      <c r="D25" s="41">
        <v>151681.66</v>
      </c>
      <c r="E25" s="34">
        <v>185131.64</v>
      </c>
      <c r="F25" s="42">
        <v>214110</v>
      </c>
      <c r="G25" s="23">
        <f t="shared" si="0"/>
        <v>571849.30000000005</v>
      </c>
      <c r="I25" s="1"/>
      <c r="J25" s="1"/>
      <c r="K25" s="1"/>
      <c r="L25" s="1"/>
      <c r="M25" s="1"/>
      <c r="N25" s="1"/>
      <c r="O25" s="1"/>
      <c r="P25" s="1"/>
      <c r="R25" s="12"/>
    </row>
    <row r="26" spans="1:18" ht="31" customHeight="1" x14ac:dyDescent="0.35">
      <c r="A26" s="32" t="s">
        <v>34</v>
      </c>
      <c r="B26" s="37" t="s">
        <v>35</v>
      </c>
      <c r="C26" s="34">
        <v>0</v>
      </c>
      <c r="D26" s="41">
        <v>4879.3100000000004</v>
      </c>
      <c r="E26" s="34">
        <v>175659</v>
      </c>
      <c r="F26" s="42">
        <f>459956-58900</f>
        <v>401056</v>
      </c>
      <c r="G26" s="23">
        <f t="shared" si="0"/>
        <v>581594.31000000006</v>
      </c>
      <c r="I26" s="1"/>
      <c r="J26" s="1"/>
      <c r="K26" s="1"/>
      <c r="L26" s="1"/>
      <c r="M26" s="1"/>
      <c r="N26" s="1"/>
      <c r="O26" s="1"/>
      <c r="P26" s="1"/>
      <c r="R26" s="12"/>
    </row>
    <row r="27" spans="1:18" ht="25" x14ac:dyDescent="0.35">
      <c r="A27" s="32" t="s">
        <v>36</v>
      </c>
      <c r="B27" s="37" t="s">
        <v>37</v>
      </c>
      <c r="C27" s="34">
        <v>0</v>
      </c>
      <c r="D27" s="41">
        <v>2255.61</v>
      </c>
      <c r="E27" s="34">
        <v>1655</v>
      </c>
      <c r="F27" s="42">
        <v>0</v>
      </c>
      <c r="G27" s="23">
        <f t="shared" si="0"/>
        <v>3910.61</v>
      </c>
      <c r="I27" s="1"/>
      <c r="J27" s="1"/>
      <c r="K27" s="1"/>
      <c r="L27" s="1"/>
      <c r="M27" s="1"/>
      <c r="N27" s="1"/>
      <c r="O27" s="1"/>
      <c r="P27" s="1"/>
      <c r="R27" s="12"/>
    </row>
    <row r="28" spans="1:18" ht="28.5" customHeight="1" x14ac:dyDescent="0.35">
      <c r="A28" s="40" t="s">
        <v>38</v>
      </c>
      <c r="B28" s="37" t="s">
        <v>39</v>
      </c>
      <c r="C28" s="34">
        <v>0</v>
      </c>
      <c r="D28" s="41">
        <v>0</v>
      </c>
      <c r="E28" s="34">
        <v>0</v>
      </c>
      <c r="F28" s="42">
        <v>0</v>
      </c>
      <c r="G28" s="23">
        <f t="shared" si="0"/>
        <v>0</v>
      </c>
      <c r="I28" s="1"/>
      <c r="J28" s="96"/>
      <c r="K28" s="1"/>
      <c r="L28" s="1"/>
      <c r="M28" s="1"/>
      <c r="N28" s="1"/>
      <c r="O28" s="1"/>
      <c r="P28" s="1"/>
      <c r="R28" s="12"/>
    </row>
    <row r="29" spans="1:18" x14ac:dyDescent="0.35">
      <c r="A29" s="43" t="s">
        <v>40</v>
      </c>
      <c r="B29" s="44" t="s">
        <v>41</v>
      </c>
      <c r="C29" s="35">
        <v>276</v>
      </c>
      <c r="D29" s="41">
        <v>84012.1</v>
      </c>
      <c r="E29" s="35">
        <v>197584.91200000001</v>
      </c>
      <c r="F29" s="42">
        <v>901838</v>
      </c>
      <c r="G29" s="45">
        <f t="shared" si="0"/>
        <v>1183711.0120000001</v>
      </c>
      <c r="I29" s="1"/>
      <c r="J29" s="1"/>
      <c r="K29" s="1"/>
      <c r="L29" s="1"/>
      <c r="M29" s="1"/>
      <c r="N29" s="1"/>
      <c r="O29" s="1"/>
      <c r="P29" s="1"/>
      <c r="R29" s="12"/>
    </row>
    <row r="30" spans="1:18" ht="26.5" x14ac:dyDescent="0.35">
      <c r="A30" s="46" t="s">
        <v>42</v>
      </c>
      <c r="B30" s="47" t="s">
        <v>43</v>
      </c>
      <c r="C30" s="48">
        <v>0</v>
      </c>
      <c r="D30" s="48">
        <v>0</v>
      </c>
      <c r="E30" s="48">
        <f>E31+E32+E33</f>
        <v>22009.93</v>
      </c>
      <c r="F30" s="48">
        <f>F31+F32+F33</f>
        <v>128658.7</v>
      </c>
      <c r="G30" s="48">
        <f t="shared" si="0"/>
        <v>150668.63</v>
      </c>
      <c r="I30" s="1"/>
      <c r="J30" s="1"/>
      <c r="K30" s="1"/>
      <c r="L30" s="1"/>
      <c r="M30" s="1"/>
      <c r="N30" s="1"/>
      <c r="O30" s="1"/>
      <c r="P30" s="1"/>
      <c r="R30" s="12"/>
    </row>
    <row r="31" spans="1:18" x14ac:dyDescent="0.35">
      <c r="A31" s="43" t="s">
        <v>44</v>
      </c>
      <c r="B31" s="38" t="s">
        <v>18</v>
      </c>
      <c r="C31" s="35">
        <v>0</v>
      </c>
      <c r="D31" s="49">
        <v>0</v>
      </c>
      <c r="E31" s="35">
        <v>17160.93</v>
      </c>
      <c r="F31" s="42">
        <v>26960.7</v>
      </c>
      <c r="G31" s="45">
        <f t="shared" si="0"/>
        <v>44121.630000000005</v>
      </c>
      <c r="I31" s="1"/>
      <c r="J31" s="1"/>
      <c r="K31" s="1"/>
      <c r="L31" s="1"/>
      <c r="M31" s="1"/>
      <c r="N31" s="1"/>
      <c r="O31" s="1"/>
      <c r="P31" s="1"/>
      <c r="R31" s="12"/>
    </row>
    <row r="32" spans="1:18" ht="25" x14ac:dyDescent="0.35">
      <c r="A32" s="43" t="s">
        <v>45</v>
      </c>
      <c r="B32" s="38" t="s">
        <v>46</v>
      </c>
      <c r="C32" s="35">
        <v>0</v>
      </c>
      <c r="D32" s="49">
        <v>0</v>
      </c>
      <c r="E32" s="35">
        <v>4849</v>
      </c>
      <c r="F32" s="42">
        <v>10000</v>
      </c>
      <c r="G32" s="45">
        <f t="shared" si="0"/>
        <v>14849</v>
      </c>
      <c r="I32" s="1"/>
      <c r="J32" s="1"/>
      <c r="K32" s="1"/>
      <c r="L32" s="1"/>
      <c r="M32" s="1"/>
      <c r="N32" s="1"/>
      <c r="O32" s="1"/>
      <c r="P32" s="1"/>
      <c r="R32" s="12"/>
    </row>
    <row r="33" spans="1:18" ht="26" x14ac:dyDescent="0.35">
      <c r="A33" s="43" t="s">
        <v>47</v>
      </c>
      <c r="B33" s="44" t="s">
        <v>48</v>
      </c>
      <c r="C33" s="35">
        <v>0</v>
      </c>
      <c r="D33" s="49">
        <v>0</v>
      </c>
      <c r="E33" s="35">
        <v>0</v>
      </c>
      <c r="F33" s="42">
        <v>91698</v>
      </c>
      <c r="G33" s="45">
        <f t="shared" si="0"/>
        <v>91698</v>
      </c>
      <c r="I33" s="1"/>
      <c r="J33" s="1"/>
      <c r="K33" s="1"/>
      <c r="L33" s="1"/>
      <c r="M33" s="1"/>
      <c r="N33" s="1"/>
      <c r="O33" s="1"/>
      <c r="P33" s="1"/>
      <c r="R33" s="12"/>
    </row>
    <row r="34" spans="1:18" x14ac:dyDescent="0.35">
      <c r="A34" s="50" t="s">
        <v>49</v>
      </c>
      <c r="B34" s="51" t="s">
        <v>50</v>
      </c>
      <c r="C34" s="23">
        <f>C36*0.15</f>
        <v>8668.6605</v>
      </c>
      <c r="D34" s="23">
        <f>D36*0.15</f>
        <v>124363.30649999999</v>
      </c>
      <c r="E34" s="23">
        <f t="shared" ref="E34:F34" si="2">E36*0.15</f>
        <v>98830.810500000007</v>
      </c>
      <c r="F34" s="23">
        <f t="shared" si="2"/>
        <v>113618.47499999999</v>
      </c>
      <c r="G34" s="23">
        <f t="shared" si="0"/>
        <v>345481.2525</v>
      </c>
      <c r="I34" s="24"/>
      <c r="J34" s="1"/>
      <c r="K34" s="1"/>
      <c r="L34" s="1"/>
      <c r="M34" s="1"/>
      <c r="N34" s="1"/>
      <c r="O34" s="1"/>
      <c r="P34" s="1"/>
      <c r="R34" s="12"/>
    </row>
    <row r="35" spans="1:18" x14ac:dyDescent="0.35">
      <c r="A35" s="21" t="s">
        <v>51</v>
      </c>
      <c r="B35" s="51" t="s">
        <v>52</v>
      </c>
      <c r="C35" s="45">
        <f>C14+C34</f>
        <v>161608.49050000001</v>
      </c>
      <c r="D35" s="45">
        <f>D14+D34</f>
        <v>1927242.5464999999</v>
      </c>
      <c r="E35" s="45">
        <f>E14+E34</f>
        <v>1731820.3824999998</v>
      </c>
      <c r="F35" s="45">
        <f>F14+F34</f>
        <v>3072293.9750000001</v>
      </c>
      <c r="G35" s="45">
        <f t="shared" si="0"/>
        <v>6892965.3945000004</v>
      </c>
      <c r="I35" s="24"/>
      <c r="J35" s="1"/>
      <c r="K35" s="1"/>
      <c r="L35" s="1"/>
      <c r="M35" s="1"/>
      <c r="N35" s="1"/>
      <c r="O35" s="1"/>
      <c r="P35" s="1"/>
      <c r="R35" s="12"/>
    </row>
    <row r="36" spans="1:18" x14ac:dyDescent="0.35">
      <c r="A36" s="50" t="s">
        <v>53</v>
      </c>
      <c r="B36" s="52" t="s">
        <v>54</v>
      </c>
      <c r="C36" s="23">
        <f>C15+C17+C25+C31</f>
        <v>57791.07</v>
      </c>
      <c r="D36" s="23">
        <f>D15+D17+D25+D31</f>
        <v>829088.71</v>
      </c>
      <c r="E36" s="23">
        <f>E15+E17+E25+E31</f>
        <v>658872.07000000007</v>
      </c>
      <c r="F36" s="23">
        <f>F15+F17+F25+F31</f>
        <v>757456.5</v>
      </c>
      <c r="G36" s="23">
        <f t="shared" si="0"/>
        <v>2303208.35</v>
      </c>
      <c r="I36" s="24"/>
      <c r="J36" s="1"/>
      <c r="K36" s="1"/>
      <c r="L36" s="1"/>
      <c r="M36" s="1"/>
      <c r="N36" s="1"/>
      <c r="O36" s="1"/>
      <c r="P36" s="1"/>
      <c r="R36" s="12"/>
    </row>
    <row r="37" spans="1:18" x14ac:dyDescent="0.35">
      <c r="A37" s="50" t="s">
        <v>55</v>
      </c>
      <c r="B37" s="52" t="s">
        <v>56</v>
      </c>
      <c r="C37" s="23">
        <f>C38-G35</f>
        <v>4904870.6054999996</v>
      </c>
      <c r="D37" s="53"/>
      <c r="E37" s="53"/>
      <c r="F37" s="53"/>
      <c r="G37" s="53"/>
      <c r="I37" s="1"/>
      <c r="J37" s="1"/>
      <c r="K37" s="1"/>
      <c r="L37" s="1"/>
      <c r="M37" s="1"/>
      <c r="N37" s="1"/>
      <c r="O37" s="1"/>
      <c r="P37" s="1"/>
    </row>
    <row r="38" spans="1:18" x14ac:dyDescent="0.35">
      <c r="A38" s="50" t="s">
        <v>57</v>
      </c>
      <c r="B38" s="54" t="s">
        <v>58</v>
      </c>
      <c r="C38" s="23">
        <f>24100000-8000000-1290900-3011264</f>
        <v>11797836</v>
      </c>
      <c r="D38" s="53"/>
      <c r="E38" s="53"/>
      <c r="F38" s="53"/>
      <c r="G38" s="53"/>
      <c r="I38" s="12"/>
      <c r="J38" s="12"/>
      <c r="K38" s="12"/>
      <c r="L38" s="12"/>
      <c r="M38" s="12"/>
      <c r="N38" s="12"/>
      <c r="O38" s="12"/>
      <c r="P38" s="12"/>
    </row>
    <row r="39" spans="1:18" x14ac:dyDescent="0.35">
      <c r="I39" s="12"/>
      <c r="J39" s="12"/>
      <c r="K39" s="12"/>
      <c r="L39" s="12"/>
      <c r="M39" s="12"/>
      <c r="N39" s="12"/>
      <c r="O39" s="12"/>
      <c r="P39" s="12"/>
    </row>
    <row r="41" spans="1:18" x14ac:dyDescent="0.35">
      <c r="A41" s="56" t="s">
        <v>59</v>
      </c>
      <c r="B41" s="57"/>
      <c r="C41" s="58"/>
      <c r="D41" s="58"/>
      <c r="E41" s="58"/>
      <c r="F41" s="58"/>
      <c r="G41" s="58"/>
      <c r="H41" s="59"/>
      <c r="I41" s="59"/>
      <c r="J41" s="59"/>
    </row>
    <row r="42" spans="1:18" ht="15" thickBot="1" x14ac:dyDescent="0.4">
      <c r="A42" s="10"/>
      <c r="B42" s="9"/>
      <c r="C42" s="59"/>
      <c r="D42" s="59"/>
      <c r="E42" s="59"/>
      <c r="F42" s="59"/>
      <c r="G42" s="59"/>
      <c r="H42" s="59"/>
      <c r="I42" s="59"/>
      <c r="J42" s="59"/>
    </row>
    <row r="43" spans="1:18" x14ac:dyDescent="0.35">
      <c r="A43" s="60"/>
      <c r="B43" s="61" t="s">
        <v>8</v>
      </c>
      <c r="C43" s="106">
        <v>2023</v>
      </c>
      <c r="D43" s="107"/>
      <c r="E43" s="106">
        <v>2024</v>
      </c>
      <c r="F43" s="107"/>
      <c r="G43" s="106">
        <v>2025</v>
      </c>
      <c r="H43" s="107"/>
      <c r="I43" s="108">
        <v>2026</v>
      </c>
      <c r="J43" s="107"/>
      <c r="K43" s="109">
        <v>2027</v>
      </c>
      <c r="L43" s="109"/>
      <c r="M43" s="106">
        <v>2028</v>
      </c>
      <c r="N43" s="107"/>
      <c r="O43" s="106">
        <v>2029</v>
      </c>
      <c r="P43" s="107"/>
      <c r="Q43" s="101" t="s">
        <v>9</v>
      </c>
      <c r="R43" s="102"/>
    </row>
    <row r="44" spans="1:18" ht="26" x14ac:dyDescent="0.35">
      <c r="A44" s="62" t="s">
        <v>6</v>
      </c>
      <c r="B44" s="63" t="s">
        <v>60</v>
      </c>
      <c r="C44" s="15" t="s">
        <v>61</v>
      </c>
      <c r="D44" s="15" t="s">
        <v>62</v>
      </c>
      <c r="E44" s="15" t="s">
        <v>61</v>
      </c>
      <c r="F44" s="64" t="s">
        <v>62</v>
      </c>
      <c r="G44" s="15" t="s">
        <v>61</v>
      </c>
      <c r="H44" s="64" t="s">
        <v>62</v>
      </c>
      <c r="I44" s="15" t="s">
        <v>61</v>
      </c>
      <c r="J44" s="64" t="s">
        <v>62</v>
      </c>
      <c r="K44" s="15" t="s">
        <v>61</v>
      </c>
      <c r="L44" s="15" t="s">
        <v>62</v>
      </c>
      <c r="M44" s="15" t="s">
        <v>61</v>
      </c>
      <c r="N44" s="15" t="s">
        <v>62</v>
      </c>
      <c r="O44" s="15" t="s">
        <v>61</v>
      </c>
      <c r="P44" s="15" t="s">
        <v>62</v>
      </c>
      <c r="Q44" s="15" t="s">
        <v>61</v>
      </c>
      <c r="R44" s="65" t="s">
        <v>62</v>
      </c>
    </row>
    <row r="45" spans="1:18" x14ac:dyDescent="0.35">
      <c r="A45" s="66">
        <v>1</v>
      </c>
      <c r="B45" s="67" t="s">
        <v>63</v>
      </c>
      <c r="C45" s="68">
        <f>C35</f>
        <v>161608.49050000001</v>
      </c>
      <c r="D45" s="69"/>
      <c r="E45" s="68">
        <f>D35</f>
        <v>1927242.5464999999</v>
      </c>
      <c r="F45" s="70"/>
      <c r="G45" s="26">
        <f>E35</f>
        <v>1731820.3824999998</v>
      </c>
      <c r="H45" s="70"/>
      <c r="I45" s="26">
        <f>F35</f>
        <v>3072293.9750000001</v>
      </c>
      <c r="J45" s="70"/>
      <c r="K45" s="68">
        <v>1991694.4450000001</v>
      </c>
      <c r="L45" s="69"/>
      <c r="M45" s="68">
        <v>1610673.0150000001</v>
      </c>
      <c r="N45" s="69"/>
      <c r="O45" s="68">
        <f>1302489.085+14</f>
        <v>1302503.085</v>
      </c>
      <c r="P45" s="69"/>
      <c r="Q45" s="68">
        <f>C45+E45+K45+G45+I45+M45+O45</f>
        <v>11797835.9395</v>
      </c>
      <c r="R45" s="71"/>
    </row>
    <row r="46" spans="1:18" x14ac:dyDescent="0.35">
      <c r="A46" s="66">
        <v>2</v>
      </c>
      <c r="B46" s="72" t="s">
        <v>64</v>
      </c>
      <c r="C46" s="68">
        <f>C47+C48</f>
        <v>161608.49050000001</v>
      </c>
      <c r="D46" s="73">
        <f>C46/C45*100</f>
        <v>100</v>
      </c>
      <c r="E46" s="68">
        <f>E47+E48</f>
        <v>1927242.5464999997</v>
      </c>
      <c r="F46" s="74">
        <f>E46/E45*100</f>
        <v>99.999999999999986</v>
      </c>
      <c r="G46" s="26">
        <f>G47+G48</f>
        <v>1731820.3824999998</v>
      </c>
      <c r="H46" s="74">
        <f>G46/G45*100</f>
        <v>100</v>
      </c>
      <c r="I46" s="26">
        <f>I47+I48</f>
        <v>3072293.9749999996</v>
      </c>
      <c r="J46" s="74">
        <f>I46/I45*100</f>
        <v>99.999999999999986</v>
      </c>
      <c r="K46" s="68">
        <f>K47+K48</f>
        <v>1991694.4450000003</v>
      </c>
      <c r="L46" s="75">
        <f>K46/K45*100</f>
        <v>100.00000000000003</v>
      </c>
      <c r="M46" s="73">
        <f>M47+M48</f>
        <v>1610673.0150000001</v>
      </c>
      <c r="N46" s="75">
        <v>100.00000000000003</v>
      </c>
      <c r="O46" s="73">
        <f>O47+O48</f>
        <v>1302503.085</v>
      </c>
      <c r="P46" s="75">
        <v>100.00000000000003</v>
      </c>
      <c r="Q46" s="73">
        <f>Q45</f>
        <v>11797835.9395</v>
      </c>
      <c r="R46" s="76">
        <f>Q46/Q45*100</f>
        <v>100</v>
      </c>
    </row>
    <row r="47" spans="1:18" x14ac:dyDescent="0.35">
      <c r="A47" s="77" t="s">
        <v>65</v>
      </c>
      <c r="B47" s="78" t="s">
        <v>66</v>
      </c>
      <c r="C47" s="79">
        <f>C45*0.7</f>
        <v>113125.94335</v>
      </c>
      <c r="D47" s="80">
        <v>70</v>
      </c>
      <c r="E47" s="79">
        <f>E45*70/100</f>
        <v>1349069.7825499999</v>
      </c>
      <c r="F47" s="81">
        <v>70</v>
      </c>
      <c r="G47" s="42">
        <f>E35*0.7</f>
        <v>1212274.2677499999</v>
      </c>
      <c r="H47" s="81">
        <v>70</v>
      </c>
      <c r="I47" s="42">
        <f>F35*0.7</f>
        <v>2150605.7824999997</v>
      </c>
      <c r="J47" s="81">
        <v>70</v>
      </c>
      <c r="K47" s="79">
        <f>K45*70/100</f>
        <v>1394186.1115000001</v>
      </c>
      <c r="L47" s="82">
        <v>70</v>
      </c>
      <c r="M47" s="80">
        <f>M45*70/100</f>
        <v>1127471.1105000002</v>
      </c>
      <c r="N47" s="82">
        <v>70</v>
      </c>
      <c r="O47" s="80">
        <f>O45*70/100</f>
        <v>911752.15950000007</v>
      </c>
      <c r="P47" s="82">
        <v>70</v>
      </c>
      <c r="Q47" s="80">
        <f>Q45*70/100</f>
        <v>8258485.1576499995</v>
      </c>
      <c r="R47" s="83">
        <v>70</v>
      </c>
    </row>
    <row r="48" spans="1:18" x14ac:dyDescent="0.35">
      <c r="A48" s="77" t="s">
        <v>67</v>
      </c>
      <c r="B48" s="84" t="s">
        <v>68</v>
      </c>
      <c r="C48" s="79">
        <f>C45*0.3</f>
        <v>48482.547150000006</v>
      </c>
      <c r="D48" s="85">
        <v>30</v>
      </c>
      <c r="E48" s="79">
        <f>E45*30/100</f>
        <v>578172.76394999993</v>
      </c>
      <c r="F48" s="86">
        <v>30</v>
      </c>
      <c r="G48" s="42">
        <f>E35*0.3</f>
        <v>519546.11474999995</v>
      </c>
      <c r="H48" s="86">
        <v>30</v>
      </c>
      <c r="I48" s="42">
        <f>F35*0.3</f>
        <v>921688.1925</v>
      </c>
      <c r="J48" s="86">
        <v>30</v>
      </c>
      <c r="K48" s="79">
        <f>K45*30/100</f>
        <v>597508.33350000007</v>
      </c>
      <c r="L48" s="82">
        <v>30</v>
      </c>
      <c r="M48" s="80">
        <f>M45*30/100</f>
        <v>483201.9045</v>
      </c>
      <c r="N48" s="82">
        <v>30</v>
      </c>
      <c r="O48" s="80">
        <f>O45*30/100</f>
        <v>390750.92549999995</v>
      </c>
      <c r="P48" s="82">
        <v>30</v>
      </c>
      <c r="Q48" s="85">
        <f>Q45*30/100</f>
        <v>3539350.7818499999</v>
      </c>
      <c r="R48" s="83">
        <v>30</v>
      </c>
    </row>
    <row r="49" spans="1:18" ht="15" thickBot="1" x14ac:dyDescent="0.4">
      <c r="A49" s="87">
        <v>3</v>
      </c>
      <c r="B49" s="88" t="s">
        <v>69</v>
      </c>
      <c r="C49" s="89">
        <v>0</v>
      </c>
      <c r="D49" s="90">
        <v>0</v>
      </c>
      <c r="E49" s="89">
        <v>0</v>
      </c>
      <c r="F49" s="91">
        <v>0</v>
      </c>
      <c r="G49" s="92">
        <v>0</v>
      </c>
      <c r="H49" s="91">
        <v>0</v>
      </c>
      <c r="I49" s="93">
        <v>0</v>
      </c>
      <c r="J49" s="91">
        <v>0</v>
      </c>
      <c r="K49" s="89">
        <v>0</v>
      </c>
      <c r="L49" s="94">
        <v>0</v>
      </c>
      <c r="M49" s="89">
        <v>0</v>
      </c>
      <c r="N49" s="94">
        <v>0</v>
      </c>
      <c r="O49" s="89">
        <v>0</v>
      </c>
      <c r="P49" s="94">
        <v>0</v>
      </c>
      <c r="Q49" s="90">
        <v>0</v>
      </c>
      <c r="R49" s="95">
        <v>0</v>
      </c>
    </row>
  </sheetData>
  <mergeCells count="15">
    <mergeCell ref="A10:A12"/>
    <mergeCell ref="B10:B12"/>
    <mergeCell ref="C10:F10"/>
    <mergeCell ref="Q43:R43"/>
    <mergeCell ref="E1:G1"/>
    <mergeCell ref="C2:G3"/>
    <mergeCell ref="E4:F4"/>
    <mergeCell ref="I4:J4"/>
    <mergeCell ref="C43:D43"/>
    <mergeCell ref="E43:F43"/>
    <mergeCell ref="G43:H43"/>
    <mergeCell ref="I43:J43"/>
    <mergeCell ref="K43:L43"/>
    <mergeCell ref="M43:N43"/>
    <mergeCell ref="O43:P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57D993-82B3-4B68-B327-4C34EC831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AD68B1-E29A-41AD-BA06-74292BC74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91E899-B42A-4DC4-B65E-96BB3BBFDB07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 eelarve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Ney - SOM</dc:creator>
  <cp:keywords/>
  <dc:description/>
  <cp:lastModifiedBy>Piret Eelmets - SOM</cp:lastModifiedBy>
  <cp:revision/>
  <dcterms:created xsi:type="dcterms:W3CDTF">2026-04-07T10:52:25Z</dcterms:created>
  <dcterms:modified xsi:type="dcterms:W3CDTF">2026-05-08T07:56:21Z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2026-04-07T11:46:57Z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a6957deb-5416-4829-b7da-8227ac83426a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0x01010028ACCEEE999F7848977B87A9F7B69648</vt:lpwstr>
  </property>
  <property fmtid="{D5CDD505-2E9C-101B-9397-08002B2CF9AE}" pid="11" name="MediaServiceImageTags">
    <vt:lpwstr/>
  </property>
</Properties>
</file>